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408" activeTab="1"/>
  </bookViews>
  <sheets>
    <sheet name="FPT" sheetId="1" r:id="rId1"/>
    <sheet name="BT" sheetId="2" r:id="rId2"/>
  </sheets>
  <definedNames>
    <definedName name="_xlnm.Print_Area" localSheetId="1">'BT'!$A$1:$X$28</definedName>
    <definedName name="_xlnm.Print_Area" localSheetId="0">'FPT'!$A$1:$X$29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<sst xmlns="http://schemas.openxmlformats.org/spreadsheetml/2006/main" count="130" uniqueCount="71">
  <si>
    <t>A</t>
  </si>
  <si>
    <t>B</t>
  </si>
  <si>
    <t>C</t>
  </si>
  <si>
    <t>D</t>
  </si>
  <si>
    <t>E</t>
  </si>
  <si>
    <t>F</t>
  </si>
  <si>
    <t>G</t>
  </si>
  <si>
    <t>Fontossági sorrend</t>
  </si>
  <si>
    <t>Beruházás megnevezése</t>
  </si>
  <si>
    <t>Vízjogi létesítési/elvi engedély száma</t>
  </si>
  <si>
    <t>Az érintett ellátásért felelős(ök) megnevezése</t>
  </si>
  <si>
    <t>Tervezett nettó költség (eFt)</t>
  </si>
  <si>
    <t>Forrás megnevezése</t>
  </si>
  <si>
    <t>Megvalósítás időtartama</t>
  </si>
  <si>
    <t>Kezdés</t>
  </si>
  <si>
    <t>Befejezés</t>
  </si>
  <si>
    <t>H</t>
  </si>
  <si>
    <t>I</t>
  </si>
  <si>
    <t>Tervezett időtáv</t>
  </si>
  <si>
    <t>(rövid/közép/hosszú)</t>
  </si>
  <si>
    <t>* a megfelelő szövegrészt aláhúzással kell jelölni</t>
  </si>
  <si>
    <t>** A Hivatal által a működési engedélyben megállapított VKR-kód</t>
  </si>
  <si>
    <t>FELÚJÍTÁSOK ÉS PÓTLÁSOK ÖSSZEFOGLALÓ TÁBLÁZATA</t>
  </si>
  <si>
    <t>A beruházás ütemezése a tervezési időszak évei szerint</t>
  </si>
  <si>
    <t>Víziközmű szolgáltató megnevezése: VASIVÍZ ZRt.</t>
  </si>
  <si>
    <t>-</t>
  </si>
  <si>
    <t>15 % tartalék keret</t>
  </si>
  <si>
    <t>hosszú</t>
  </si>
  <si>
    <t>Víziközmű-szolgáltatási ágazat megnevezése: Szennyvíz ágazat</t>
  </si>
  <si>
    <t>Nick Község Önkormányzata</t>
  </si>
  <si>
    <t>Víziközmű-rendszer kódja**: 21-10843-1-001-00-10</t>
  </si>
  <si>
    <t>S011 Szennyvízelvezetési és -tisztítási rendszer összesen</t>
  </si>
  <si>
    <t>S011 Felhasználható szennyvíz használati díj</t>
  </si>
  <si>
    <t>S011 Egyenleg</t>
  </si>
  <si>
    <t>Szennyvíz használati díj</t>
  </si>
  <si>
    <t>1.</t>
  </si>
  <si>
    <t>Nick szvt. egységeinek (műtárgyak, berendezések) ütemezett komplex rekonstrukciója, cseréje (pl.: fúvók, levegőztető rendszer, vákuumszivattyúk, gépi rács stb.).</t>
  </si>
  <si>
    <r>
      <t xml:space="preserve">A tervet benyújtó szervezet megnevezése:    VASIVÍZ ZRt.   ellátásért felelős / ellátásért felelősök képviselője / </t>
    </r>
    <r>
      <rPr>
        <u val="single"/>
        <sz val="11"/>
        <color theme="1"/>
        <rFont val="Calibri"/>
        <family val="2"/>
        <scheme val="minor"/>
      </rPr>
      <t>víziközmű szolgáltató</t>
    </r>
    <r>
      <rPr>
        <sz val="11"/>
        <color theme="1"/>
        <rFont val="Calibri"/>
        <family val="2"/>
        <scheme val="minor"/>
      </rPr>
      <t xml:space="preserve"> *</t>
    </r>
  </si>
  <si>
    <t>A Vksztv. 11 § (4) bekezdés szerinti véleményező fél megnevezése: Nick Község Önkormányzata</t>
  </si>
  <si>
    <t>Gördülő fejlesztési terv a 2018-2032 időszakra</t>
  </si>
  <si>
    <t>S011 Nick szennyvízelvezetési és -tisztítási rendszer</t>
  </si>
  <si>
    <t>2017. évi záró</t>
  </si>
  <si>
    <t>2018. évtől évi</t>
  </si>
  <si>
    <t>S011 Forrás szükséglet összesen</t>
  </si>
  <si>
    <t>5 % Tartalék keret</t>
  </si>
  <si>
    <t>Pályázati vagy egyéb forrás szükséges</t>
  </si>
  <si>
    <t>Nick szvt. felhagyása (kivétel a vákuumgépház), nyomóvezeték építése Répcelakra.</t>
  </si>
  <si>
    <t>3.</t>
  </si>
  <si>
    <t>közép</t>
  </si>
  <si>
    <t>Nick szvt. folyamatirányításának fejlesztése (Hach-Lange mérőrendszer integrálása, PLC és PC programok módosítása).</t>
  </si>
  <si>
    <t>2.</t>
  </si>
  <si>
    <t>Nick szvt. gépház mesterséges szellőztetésének kialakítása.</t>
  </si>
  <si>
    <t>A Vksztv. 11 § (4) bekezdés szerinti véleményező fél megnevezése: VASIVÍZ ZRt.</t>
  </si>
  <si>
    <t>Víziközmű szolgáltató megnevezése:  VASIVÍZ ZRt.</t>
  </si>
  <si>
    <r>
      <t xml:space="preserve">A tervet benyújtó szervezet megnevezése:     Nick Község Önkormányzata     </t>
    </r>
    <r>
      <rPr>
        <u val="single"/>
        <sz val="11"/>
        <color theme="1"/>
        <rFont val="Calibri"/>
        <family val="2"/>
        <scheme val="minor"/>
      </rPr>
      <t xml:space="preserve"> ellátásért felelős </t>
    </r>
    <r>
      <rPr>
        <sz val="11"/>
        <color theme="1"/>
        <rFont val="Calibri"/>
        <family val="2"/>
        <scheme val="minor"/>
      </rPr>
      <t>/ ellátásért felelősök képviselője / víziközmű szolgáltató *</t>
    </r>
  </si>
  <si>
    <t>BERUHÁZÁSOK ÖSSZEFOGLALÓ TÁBLÁZATA</t>
  </si>
  <si>
    <t>Gördülő fejlesztési terv a 2017-2031 időszakra</t>
  </si>
  <si>
    <t>4.</t>
  </si>
  <si>
    <t>Napelemes energetikai megtakarítást célzó beruházás</t>
  </si>
  <si>
    <t>Monitoring rendszer kiépítése a hálózaton lévő vákuumszelepekhez</t>
  </si>
  <si>
    <t>Pályázat</t>
  </si>
  <si>
    <t>Források megnevezése</t>
  </si>
  <si>
    <t>Források számszerűsített értéke a teljes ütem tekintetében (eFt)</t>
  </si>
  <si>
    <t>I. ütem</t>
  </si>
  <si>
    <t>II. ütem</t>
  </si>
  <si>
    <t>III. ütem</t>
  </si>
  <si>
    <t>Szennyvíz használati díj, pályázat</t>
  </si>
  <si>
    <t>rövid</t>
  </si>
  <si>
    <t xml:space="preserve">Szennyvíz használati díj </t>
  </si>
  <si>
    <t>2 db motoros elzárószerelvény integrálása a folyamatirányítási rendszerbe</t>
  </si>
  <si>
    <t>Rendelkezésre álló  források számszerűsített értéke a teljes ütem tekintetében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</si>
</sst>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0" fontId="0" fillId="5" borderId="3" xfId="0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3" fontId="0" fillId="5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3" fontId="0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0" fillId="5" borderId="2" xfId="0" applyFill="1" applyBorder="1" applyAlignment="1">
      <alignment vertical="center" wrapText="1"/>
    </xf>
    <xf numFmtId="0" fontId="0" fillId="5" borderId="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view="pageBreakPreview" zoomScaleSheetLayoutView="100" workbookViewId="0" topLeftCell="F1">
      <selection activeCell="J27" sqref="J27"/>
    </sheetView>
  </sheetViews>
  <sheetFormatPr defaultColWidth="9.140625" defaultRowHeight="15"/>
  <cols>
    <col min="1" max="1" width="12.00390625" style="7" customWidth="1"/>
    <col min="2" max="2" width="20.7109375" style="10" customWidth="1"/>
    <col min="3" max="3" width="13.7109375" style="7" customWidth="1"/>
    <col min="4" max="4" width="19.57421875" style="8" customWidth="1"/>
    <col min="5" max="5" width="27.28125" style="8" customWidth="1"/>
    <col min="6" max="6" width="17.8515625" style="8" customWidth="1"/>
    <col min="7" max="7" width="10.7109375" style="7" customWidth="1"/>
    <col min="8" max="8" width="13.8515625" style="7" bestFit="1" customWidth="1"/>
    <col min="9" max="9" width="12.8515625" style="7" customWidth="1"/>
    <col min="10" max="24" width="9.7109375" style="8" customWidth="1"/>
    <col min="25" max="16384" width="9.140625" style="8" customWidth="1"/>
  </cols>
  <sheetData>
    <row r="1" spans="1:24" ht="1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5">
      <c r="A2" s="66" t="s">
        <v>22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s="24" customFormat="1" ht="15">
      <c r="A3" s="66" t="s">
        <v>40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24" ht="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4" ht="15">
      <c r="A5" s="67" t="s">
        <v>37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4" ht="15">
      <c r="A6" s="67" t="s">
        <v>24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4" ht="15">
      <c r="A7" s="67" t="s">
        <v>28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1:24" ht="15">
      <c r="A8" s="68" t="s">
        <v>38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</row>
    <row r="9" spans="1:24" ht="15">
      <c r="A9" s="67" t="s">
        <v>30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</row>
    <row r="11" spans="1:24" s="7" customFormat="1" ht="15">
      <c r="A11" s="6" t="s">
        <v>0</v>
      </c>
      <c r="B11" s="1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76" t="s">
        <v>6</v>
      </c>
      <c r="H11" s="77"/>
      <c r="I11" s="6" t="s">
        <v>16</v>
      </c>
      <c r="J11" s="79" t="s">
        <v>17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1:24" s="2" customFormat="1" ht="15">
      <c r="A12" s="69" t="s">
        <v>7</v>
      </c>
      <c r="B12" s="69" t="s">
        <v>8</v>
      </c>
      <c r="C12" s="69" t="s">
        <v>9</v>
      </c>
      <c r="D12" s="69" t="s">
        <v>10</v>
      </c>
      <c r="E12" s="69" t="s">
        <v>11</v>
      </c>
      <c r="F12" s="69" t="s">
        <v>12</v>
      </c>
      <c r="G12" s="72" t="s">
        <v>13</v>
      </c>
      <c r="H12" s="73"/>
      <c r="I12" s="69" t="s">
        <v>18</v>
      </c>
      <c r="J12" s="78" t="s">
        <v>23</v>
      </c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</row>
    <row r="13" spans="1:24" s="2" customFormat="1" ht="27.75" customHeight="1">
      <c r="A13" s="70"/>
      <c r="B13" s="70"/>
      <c r="C13" s="70"/>
      <c r="D13" s="70"/>
      <c r="E13" s="70"/>
      <c r="F13" s="70"/>
      <c r="G13" s="74"/>
      <c r="H13" s="75"/>
      <c r="I13" s="71"/>
      <c r="J13" s="3">
        <v>1</v>
      </c>
      <c r="K13" s="4">
        <v>2</v>
      </c>
      <c r="L13" s="4">
        <v>3</v>
      </c>
      <c r="M13" s="4">
        <v>4</v>
      </c>
      <c r="N13" s="4">
        <v>5</v>
      </c>
      <c r="O13" s="5">
        <v>6</v>
      </c>
      <c r="P13" s="5">
        <v>7</v>
      </c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  <c r="X13" s="5">
        <v>15</v>
      </c>
    </row>
    <row r="14" spans="1:24" s="2" customFormat="1" ht="27.75" customHeight="1">
      <c r="A14" s="71"/>
      <c r="B14" s="71"/>
      <c r="C14" s="71"/>
      <c r="D14" s="71"/>
      <c r="E14" s="71"/>
      <c r="F14" s="71"/>
      <c r="G14" s="25" t="s">
        <v>14</v>
      </c>
      <c r="H14" s="25" t="s">
        <v>15</v>
      </c>
      <c r="I14" s="25" t="s">
        <v>19</v>
      </c>
      <c r="J14" s="3">
        <v>2018</v>
      </c>
      <c r="K14" s="4">
        <v>2019</v>
      </c>
      <c r="L14" s="4">
        <v>2020</v>
      </c>
      <c r="M14" s="4">
        <v>2021</v>
      </c>
      <c r="N14" s="4">
        <v>2022</v>
      </c>
      <c r="O14" s="5">
        <v>2023</v>
      </c>
      <c r="P14" s="5">
        <v>2024</v>
      </c>
      <c r="Q14" s="5">
        <v>2025</v>
      </c>
      <c r="R14" s="5">
        <v>2026</v>
      </c>
      <c r="S14" s="5">
        <v>2027</v>
      </c>
      <c r="T14" s="5">
        <v>2028</v>
      </c>
      <c r="U14" s="5">
        <v>2029</v>
      </c>
      <c r="V14" s="5">
        <v>2030</v>
      </c>
      <c r="W14" s="5">
        <v>2031</v>
      </c>
      <c r="X14" s="5">
        <v>2032</v>
      </c>
    </row>
    <row r="15" spans="1:24" ht="129.6">
      <c r="A15" s="52" t="s">
        <v>47</v>
      </c>
      <c r="B15" s="9" t="s">
        <v>36</v>
      </c>
      <c r="C15" s="22" t="s">
        <v>25</v>
      </c>
      <c r="D15" s="63" t="s">
        <v>29</v>
      </c>
      <c r="E15" s="19">
        <f>SUM(J15:X15)</f>
        <v>5700</v>
      </c>
      <c r="F15" s="46" t="s">
        <v>34</v>
      </c>
      <c r="G15" s="6">
        <v>2026</v>
      </c>
      <c r="H15" s="6">
        <v>2030</v>
      </c>
      <c r="I15" s="6" t="s">
        <v>27</v>
      </c>
      <c r="J15" s="15"/>
      <c r="K15" s="16"/>
      <c r="L15" s="16"/>
      <c r="M15" s="16"/>
      <c r="N15" s="16"/>
      <c r="O15" s="17"/>
      <c r="P15" s="17"/>
      <c r="Q15" s="17"/>
      <c r="R15" s="17">
        <v>3000</v>
      </c>
      <c r="S15" s="17"/>
      <c r="T15" s="17"/>
      <c r="U15" s="17"/>
      <c r="V15" s="17">
        <v>2700</v>
      </c>
      <c r="W15" s="17"/>
      <c r="X15" s="17"/>
    </row>
    <row r="16" spans="1:24" s="45" customFormat="1" ht="72">
      <c r="A16" s="47" t="s">
        <v>35</v>
      </c>
      <c r="B16" s="48" t="s">
        <v>69</v>
      </c>
      <c r="C16" s="47"/>
      <c r="D16" s="64"/>
      <c r="E16" s="50">
        <f>SUM(J16:X16)</f>
        <v>950</v>
      </c>
      <c r="F16" s="51" t="s">
        <v>68</v>
      </c>
      <c r="G16" s="52">
        <v>2018</v>
      </c>
      <c r="H16" s="52">
        <v>2018</v>
      </c>
      <c r="I16" s="52" t="s">
        <v>67</v>
      </c>
      <c r="J16" s="49">
        <v>950</v>
      </c>
      <c r="K16" s="16"/>
      <c r="L16" s="16"/>
      <c r="M16" s="16"/>
      <c r="N16" s="16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s="35" customFormat="1" ht="57.6">
      <c r="A17" s="36" t="s">
        <v>50</v>
      </c>
      <c r="B17" s="21" t="s">
        <v>59</v>
      </c>
      <c r="C17" s="38" t="s">
        <v>25</v>
      </c>
      <c r="D17" s="64"/>
      <c r="E17" s="19">
        <f>SUM(J17:X17)</f>
        <v>5000</v>
      </c>
      <c r="F17" s="46" t="s">
        <v>60</v>
      </c>
      <c r="G17" s="36">
        <v>2020</v>
      </c>
      <c r="H17" s="36">
        <v>2020</v>
      </c>
      <c r="I17" s="36" t="s">
        <v>48</v>
      </c>
      <c r="J17" s="15"/>
      <c r="K17" s="16"/>
      <c r="L17" s="16">
        <v>5000</v>
      </c>
      <c r="M17" s="16"/>
      <c r="N17" s="16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8.8">
      <c r="A18" s="11"/>
      <c r="B18" s="21" t="s">
        <v>26</v>
      </c>
      <c r="C18" s="11" t="s">
        <v>25</v>
      </c>
      <c r="D18" s="65"/>
      <c r="E18" s="19">
        <f aca="true" t="shared" si="0" ref="E18">SUM(J18:X18)</f>
        <v>2193.75</v>
      </c>
      <c r="F18" s="46" t="s">
        <v>34</v>
      </c>
      <c r="G18" s="11">
        <v>2018</v>
      </c>
      <c r="H18" s="11">
        <v>2032</v>
      </c>
      <c r="I18" s="11" t="s">
        <v>27</v>
      </c>
      <c r="J18" s="15">
        <f>J20*0.15</f>
        <v>226.04999999999998</v>
      </c>
      <c r="K18" s="16">
        <f>K20*0.15</f>
        <v>140.54999999999998</v>
      </c>
      <c r="L18" s="16">
        <f aca="true" t="shared" si="1" ref="L18:N18">L20*0.15</f>
        <v>140.54999999999998</v>
      </c>
      <c r="M18" s="16">
        <f t="shared" si="1"/>
        <v>140.54999999999998</v>
      </c>
      <c r="N18" s="16">
        <f t="shared" si="1"/>
        <v>140.54999999999998</v>
      </c>
      <c r="O18" s="17">
        <f>O20*0.15</f>
        <v>140.54999999999998</v>
      </c>
      <c r="P18" s="17">
        <f aca="true" t="shared" si="2" ref="P18:X18">P20*0.15</f>
        <v>140.54999999999998</v>
      </c>
      <c r="Q18" s="17">
        <f t="shared" si="2"/>
        <v>140.54999999999998</v>
      </c>
      <c r="R18" s="17">
        <f t="shared" si="2"/>
        <v>140.54999999999998</v>
      </c>
      <c r="S18" s="17">
        <f t="shared" si="2"/>
        <v>140.54999999999998</v>
      </c>
      <c r="T18" s="17">
        <f t="shared" si="2"/>
        <v>140.54999999999998</v>
      </c>
      <c r="U18" s="17">
        <f t="shared" si="2"/>
        <v>140.54999999999998</v>
      </c>
      <c r="V18" s="17">
        <f t="shared" si="2"/>
        <v>140.54999999999998</v>
      </c>
      <c r="W18" s="17">
        <f t="shared" si="2"/>
        <v>140.54999999999998</v>
      </c>
      <c r="X18" s="17">
        <f t="shared" si="2"/>
        <v>140.54999999999998</v>
      </c>
    </row>
    <row r="19" spans="1:24" ht="15">
      <c r="A19" s="12"/>
      <c r="B19" s="60" t="s">
        <v>31</v>
      </c>
      <c r="C19" s="61"/>
      <c r="D19" s="61"/>
      <c r="E19" s="61"/>
      <c r="F19" s="61"/>
      <c r="G19" s="61"/>
      <c r="H19" s="61"/>
      <c r="I19" s="62"/>
      <c r="J19" s="18">
        <f aca="true" t="shared" si="3" ref="J19:X19">SUM(J15:J18)</f>
        <v>1176.05</v>
      </c>
      <c r="K19" s="18">
        <f t="shared" si="3"/>
        <v>140.54999999999998</v>
      </c>
      <c r="L19" s="18">
        <f t="shared" si="3"/>
        <v>5140.55</v>
      </c>
      <c r="M19" s="18">
        <f t="shared" si="3"/>
        <v>140.54999999999998</v>
      </c>
      <c r="N19" s="18">
        <f t="shared" si="3"/>
        <v>140.54999999999998</v>
      </c>
      <c r="O19" s="18">
        <f t="shared" si="3"/>
        <v>140.54999999999998</v>
      </c>
      <c r="P19" s="18">
        <f t="shared" si="3"/>
        <v>140.54999999999998</v>
      </c>
      <c r="Q19" s="18">
        <f t="shared" si="3"/>
        <v>140.54999999999998</v>
      </c>
      <c r="R19" s="18">
        <f t="shared" si="3"/>
        <v>3140.55</v>
      </c>
      <c r="S19" s="18">
        <f t="shared" si="3"/>
        <v>140.54999999999998</v>
      </c>
      <c r="T19" s="18">
        <f t="shared" si="3"/>
        <v>140.54999999999998</v>
      </c>
      <c r="U19" s="18">
        <f t="shared" si="3"/>
        <v>140.54999999999998</v>
      </c>
      <c r="V19" s="18">
        <f t="shared" si="3"/>
        <v>2840.55</v>
      </c>
      <c r="W19" s="18">
        <f t="shared" si="3"/>
        <v>140.54999999999998</v>
      </c>
      <c r="X19" s="18">
        <f t="shared" si="3"/>
        <v>140.54999999999998</v>
      </c>
    </row>
    <row r="20" spans="1:24" ht="15">
      <c r="A20" s="12"/>
      <c r="B20" s="60" t="s">
        <v>32</v>
      </c>
      <c r="C20" s="61"/>
      <c r="D20" s="61"/>
      <c r="E20" s="61"/>
      <c r="F20" s="61"/>
      <c r="G20" s="61"/>
      <c r="H20" s="61"/>
      <c r="I20" s="62"/>
      <c r="J20" s="18">
        <f>G21+I21</f>
        <v>1507</v>
      </c>
      <c r="K20" s="18">
        <f>I21</f>
        <v>937</v>
      </c>
      <c r="L20" s="18">
        <f>I21</f>
        <v>937</v>
      </c>
      <c r="M20" s="18">
        <f>I21</f>
        <v>937</v>
      </c>
      <c r="N20" s="18">
        <f>I21</f>
        <v>937</v>
      </c>
      <c r="O20" s="18">
        <f>I21</f>
        <v>937</v>
      </c>
      <c r="P20" s="18">
        <f>I21</f>
        <v>937</v>
      </c>
      <c r="Q20" s="18">
        <f>I21</f>
        <v>937</v>
      </c>
      <c r="R20" s="18">
        <f>I21</f>
        <v>937</v>
      </c>
      <c r="S20" s="18">
        <f>I21</f>
        <v>937</v>
      </c>
      <c r="T20" s="18">
        <f>I21</f>
        <v>937</v>
      </c>
      <c r="U20" s="18">
        <f>I21</f>
        <v>937</v>
      </c>
      <c r="V20" s="18">
        <f>I21</f>
        <v>937</v>
      </c>
      <c r="W20" s="18">
        <f>I21</f>
        <v>937</v>
      </c>
      <c r="X20" s="18">
        <f>I21</f>
        <v>937</v>
      </c>
    </row>
    <row r="21" spans="1:24" ht="15">
      <c r="A21" s="12"/>
      <c r="B21" s="13" t="s">
        <v>33</v>
      </c>
      <c r="C21" s="14"/>
      <c r="D21" s="14"/>
      <c r="E21" s="14"/>
      <c r="F21" s="20" t="s">
        <v>41</v>
      </c>
      <c r="G21" s="53">
        <v>570</v>
      </c>
      <c r="H21" s="20" t="s">
        <v>42</v>
      </c>
      <c r="I21" s="53">
        <v>937</v>
      </c>
      <c r="J21" s="18">
        <f>J20-J19-'BT'!J19</f>
        <v>255.60000000000002</v>
      </c>
      <c r="K21" s="18">
        <f>J21+K20-K19-'BT'!K19</f>
        <v>1005.1999999999999</v>
      </c>
      <c r="L21" s="18">
        <f>K21+L20-L19-'BT'!L19+L17-'BT'!L16</f>
        <v>754.7999999999997</v>
      </c>
      <c r="M21" s="18">
        <f>L21+M20-M19-'BT'!M19</f>
        <v>1504.3999999999999</v>
      </c>
      <c r="N21" s="18">
        <f>M21+N20-N19-'BT'!N19</f>
        <v>2253.9999999999995</v>
      </c>
      <c r="O21" s="18">
        <f>N21+O20-O19-'BT'!O19</f>
        <v>3003.5999999999995</v>
      </c>
      <c r="P21" s="18">
        <f>O21+P20-P19-'BT'!P19</f>
        <v>3753.1999999999994</v>
      </c>
      <c r="Q21" s="18">
        <f>P21+Q20-Q19-'BT'!Q19</f>
        <v>4502.799999999998</v>
      </c>
      <c r="R21" s="18">
        <f>Q21+R20-R19-'BT'!R19</f>
        <v>2252.3999999999983</v>
      </c>
      <c r="S21" s="18">
        <f>R21+S20-S19-'BT'!S19</f>
        <v>3001.999999999998</v>
      </c>
      <c r="T21" s="18">
        <f>S21+T20-T19-'BT'!T19</f>
        <v>3751.599999999998</v>
      </c>
      <c r="U21" s="18">
        <f>T21+U20-U19-'BT'!U19</f>
        <v>4501.199999999998</v>
      </c>
      <c r="V21" s="18">
        <f>U21+V20-V19-'BT'!V19</f>
        <v>2550.799999999998</v>
      </c>
      <c r="W21" s="18">
        <f>V21+W20-W19-'BT'!W19</f>
        <v>3300.399999999998</v>
      </c>
      <c r="X21" s="18">
        <f>W21+X20-X19-'BT'!X19</f>
        <v>4049.9999999999977</v>
      </c>
    </row>
    <row r="23" ht="15">
      <c r="A23" s="23" t="s">
        <v>20</v>
      </c>
    </row>
    <row r="24" ht="15">
      <c r="A24" s="23" t="s">
        <v>21</v>
      </c>
    </row>
    <row r="25" ht="15" thickBot="1"/>
    <row r="26" spans="3:6" ht="72">
      <c r="C26" s="39"/>
      <c r="D26" s="40" t="s">
        <v>61</v>
      </c>
      <c r="E26" s="57" t="s">
        <v>62</v>
      </c>
      <c r="F26" s="54" t="s">
        <v>70</v>
      </c>
    </row>
    <row r="27" spans="3:6" ht="35.1" customHeight="1">
      <c r="C27" s="41" t="s">
        <v>63</v>
      </c>
      <c r="D27" s="42" t="s">
        <v>34</v>
      </c>
      <c r="E27" s="55">
        <f>SUM(J15:J18)</f>
        <v>1176.05</v>
      </c>
      <c r="F27" s="58">
        <f>J20</f>
        <v>1507</v>
      </c>
    </row>
    <row r="28" spans="3:6" ht="35.1" customHeight="1">
      <c r="C28" s="41" t="s">
        <v>64</v>
      </c>
      <c r="D28" s="42" t="s">
        <v>66</v>
      </c>
      <c r="E28" s="55">
        <f>SUM(K15:N18)</f>
        <v>5562.200000000001</v>
      </c>
      <c r="F28" s="58">
        <f>J21+4*I21</f>
        <v>4003.6</v>
      </c>
    </row>
    <row r="29" spans="3:6" ht="35.1" customHeight="1" thickBot="1">
      <c r="C29" s="43" t="s">
        <v>65</v>
      </c>
      <c r="D29" s="44" t="s">
        <v>66</v>
      </c>
      <c r="E29" s="56">
        <f>SUM(O15:X18)</f>
        <v>7105.500000000002</v>
      </c>
      <c r="F29" s="59">
        <f>N21+10*I21</f>
        <v>11624</v>
      </c>
    </row>
  </sheetData>
  <mergeCells count="23">
    <mergeCell ref="F12:F14"/>
    <mergeCell ref="G12:H13"/>
    <mergeCell ref="I12:I13"/>
    <mergeCell ref="G11:H11"/>
    <mergeCell ref="A9:X9"/>
    <mergeCell ref="J12:X12"/>
    <mergeCell ref="J11:X11"/>
    <mergeCell ref="B19:I19"/>
    <mergeCell ref="B20:I20"/>
    <mergeCell ref="D15:D18"/>
    <mergeCell ref="A1:X1"/>
    <mergeCell ref="A2:X2"/>
    <mergeCell ref="A4:X4"/>
    <mergeCell ref="A5:X5"/>
    <mergeCell ref="A6:X6"/>
    <mergeCell ref="A7:X7"/>
    <mergeCell ref="A8:X8"/>
    <mergeCell ref="A3:X3"/>
    <mergeCell ref="A12:A14"/>
    <mergeCell ref="B12:B14"/>
    <mergeCell ref="C12:C14"/>
    <mergeCell ref="D12:D14"/>
    <mergeCell ref="E12:E14"/>
  </mergeCells>
  <printOptions/>
  <pageMargins left="0.7" right="0.7" top="0.75" bottom="0.75" header="0.3" footer="0.3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view="pageBreakPreview" zoomScale="60" workbookViewId="0" topLeftCell="A15">
      <selection activeCell="I26" sqref="I26"/>
    </sheetView>
  </sheetViews>
  <sheetFormatPr defaultColWidth="9.140625" defaultRowHeight="15"/>
  <cols>
    <col min="1" max="1" width="12.00390625" style="27" customWidth="1"/>
    <col min="2" max="2" width="26.00390625" style="27" customWidth="1"/>
    <col min="3" max="3" width="12.8515625" style="27" customWidth="1"/>
    <col min="4" max="4" width="20.57421875" style="27" customWidth="1"/>
    <col min="5" max="5" width="26.28125" style="27" customWidth="1"/>
    <col min="6" max="6" width="17.8515625" style="27" customWidth="1"/>
    <col min="7" max="7" width="10.7109375" style="27" customWidth="1"/>
    <col min="8" max="8" width="12.7109375" style="27" customWidth="1"/>
    <col min="9" max="9" width="12.8515625" style="27" customWidth="1"/>
    <col min="10" max="24" width="8.7109375" style="27" customWidth="1"/>
    <col min="25" max="16384" width="9.140625" style="27" customWidth="1"/>
  </cols>
  <sheetData>
    <row r="1" spans="1:24" ht="15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5">
      <c r="A2" s="66" t="s">
        <v>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15">
      <c r="A3" s="66" t="s">
        <v>40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24" ht="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4" ht="15">
      <c r="A5" s="67" t="s">
        <v>54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4" ht="15">
      <c r="A6" s="67" t="s">
        <v>53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4" ht="15">
      <c r="A7" s="67" t="s">
        <v>28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1:24" ht="15">
      <c r="A8" s="68" t="s">
        <v>52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</row>
    <row r="9" spans="1:24" ht="15">
      <c r="A9" s="67" t="s">
        <v>30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</row>
    <row r="11" spans="1:24" s="7" customFormat="1" ht="15">
      <c r="A11" s="28" t="s">
        <v>0</v>
      </c>
      <c r="B11" s="28" t="s">
        <v>1</v>
      </c>
      <c r="C11" s="28" t="s">
        <v>2</v>
      </c>
      <c r="D11" s="28" t="s">
        <v>3</v>
      </c>
      <c r="E11" s="28" t="s">
        <v>4</v>
      </c>
      <c r="F11" s="28" t="s">
        <v>5</v>
      </c>
      <c r="G11" s="76" t="s">
        <v>6</v>
      </c>
      <c r="H11" s="77"/>
      <c r="I11" s="28" t="s">
        <v>16</v>
      </c>
      <c r="J11" s="79" t="s">
        <v>17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1:24" s="2" customFormat="1" ht="15">
      <c r="A12" s="69" t="s">
        <v>7</v>
      </c>
      <c r="B12" s="69" t="s">
        <v>8</v>
      </c>
      <c r="C12" s="69" t="s">
        <v>9</v>
      </c>
      <c r="D12" s="69" t="s">
        <v>10</v>
      </c>
      <c r="E12" s="69" t="s">
        <v>11</v>
      </c>
      <c r="F12" s="69" t="s">
        <v>12</v>
      </c>
      <c r="G12" s="72" t="s">
        <v>13</v>
      </c>
      <c r="H12" s="73"/>
      <c r="I12" s="69" t="s">
        <v>18</v>
      </c>
      <c r="J12" s="78" t="s">
        <v>23</v>
      </c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</row>
    <row r="13" spans="1:24" s="2" customFormat="1" ht="15">
      <c r="A13" s="70"/>
      <c r="B13" s="70"/>
      <c r="C13" s="70"/>
      <c r="D13" s="70"/>
      <c r="E13" s="70"/>
      <c r="F13" s="70"/>
      <c r="G13" s="74"/>
      <c r="H13" s="75"/>
      <c r="I13" s="71"/>
      <c r="J13" s="3">
        <v>1</v>
      </c>
      <c r="K13" s="4">
        <v>2</v>
      </c>
      <c r="L13" s="4">
        <v>3</v>
      </c>
      <c r="M13" s="4">
        <v>4</v>
      </c>
      <c r="N13" s="4">
        <v>5</v>
      </c>
      <c r="O13" s="5">
        <v>6</v>
      </c>
      <c r="P13" s="5">
        <v>7</v>
      </c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  <c r="X13" s="5">
        <v>15</v>
      </c>
    </row>
    <row r="14" spans="1:24" s="2" customFormat="1" ht="28.8">
      <c r="A14" s="81"/>
      <c r="B14" s="81"/>
      <c r="C14" s="81"/>
      <c r="D14" s="81"/>
      <c r="E14" s="81"/>
      <c r="F14" s="81"/>
      <c r="G14" s="26" t="s">
        <v>14</v>
      </c>
      <c r="H14" s="26" t="s">
        <v>15</v>
      </c>
      <c r="I14" s="26" t="s">
        <v>19</v>
      </c>
      <c r="J14" s="3">
        <v>2018</v>
      </c>
      <c r="K14" s="4">
        <v>2019</v>
      </c>
      <c r="L14" s="4">
        <v>2020</v>
      </c>
      <c r="M14" s="4">
        <v>2021</v>
      </c>
      <c r="N14" s="4">
        <v>2022</v>
      </c>
      <c r="O14" s="5">
        <v>2023</v>
      </c>
      <c r="P14" s="5">
        <v>2024</v>
      </c>
      <c r="Q14" s="5">
        <v>2025</v>
      </c>
      <c r="R14" s="5">
        <v>2026</v>
      </c>
      <c r="S14" s="5">
        <v>2027</v>
      </c>
      <c r="T14" s="5">
        <v>2028</v>
      </c>
      <c r="U14" s="5">
        <v>2029</v>
      </c>
      <c r="V14" s="5">
        <v>2030</v>
      </c>
      <c r="W14" s="5">
        <v>2031</v>
      </c>
      <c r="X14" s="5">
        <v>2032</v>
      </c>
    </row>
    <row r="15" spans="1:24" ht="28.8">
      <c r="A15" s="28" t="s">
        <v>35</v>
      </c>
      <c r="B15" s="33" t="s">
        <v>51</v>
      </c>
      <c r="C15" s="26" t="s">
        <v>25</v>
      </c>
      <c r="D15" s="69" t="s">
        <v>29</v>
      </c>
      <c r="E15" s="19">
        <f aca="true" t="shared" si="0" ref="E15:E20">SUM(J15:X15)</f>
        <v>1000</v>
      </c>
      <c r="F15" s="26" t="s">
        <v>34</v>
      </c>
      <c r="G15" s="28">
        <v>2019</v>
      </c>
      <c r="H15" s="28">
        <v>2019</v>
      </c>
      <c r="I15" s="28" t="s">
        <v>48</v>
      </c>
      <c r="J15" s="15"/>
      <c r="K15" s="34">
        <v>1000</v>
      </c>
      <c r="L15" s="16"/>
      <c r="M15" s="16"/>
      <c r="N15" s="16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86.4">
      <c r="A16" s="28" t="s">
        <v>50</v>
      </c>
      <c r="B16" s="33" t="s">
        <v>49</v>
      </c>
      <c r="C16" s="26" t="s">
        <v>25</v>
      </c>
      <c r="D16" s="80"/>
      <c r="E16" s="19">
        <f t="shared" si="0"/>
        <v>1000</v>
      </c>
      <c r="F16" s="37" t="s">
        <v>34</v>
      </c>
      <c r="G16" s="28">
        <v>2020</v>
      </c>
      <c r="H16" s="28">
        <v>2020</v>
      </c>
      <c r="I16" s="28" t="s">
        <v>48</v>
      </c>
      <c r="J16" s="15"/>
      <c r="K16" s="16"/>
      <c r="L16" s="16">
        <v>1000</v>
      </c>
      <c r="M16" s="16"/>
      <c r="N16" s="16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57.6">
      <c r="A17" s="28" t="s">
        <v>47</v>
      </c>
      <c r="B17" s="33" t="s">
        <v>46</v>
      </c>
      <c r="C17" s="26" t="s">
        <v>25</v>
      </c>
      <c r="D17" s="80"/>
      <c r="E17" s="19">
        <f t="shared" si="0"/>
        <v>5000</v>
      </c>
      <c r="F17" s="26" t="s">
        <v>45</v>
      </c>
      <c r="G17" s="28">
        <v>2025</v>
      </c>
      <c r="H17" s="28">
        <v>2025</v>
      </c>
      <c r="I17" s="28" t="s">
        <v>27</v>
      </c>
      <c r="J17" s="15"/>
      <c r="K17" s="16"/>
      <c r="L17" s="16"/>
      <c r="M17" s="16"/>
      <c r="N17" s="16"/>
      <c r="O17" s="17"/>
      <c r="P17" s="17"/>
      <c r="Q17" s="17">
        <v>5000</v>
      </c>
      <c r="R17" s="17"/>
      <c r="S17" s="17"/>
      <c r="T17" s="17"/>
      <c r="U17" s="17"/>
      <c r="V17" s="17"/>
      <c r="W17" s="17"/>
      <c r="X17" s="17"/>
    </row>
    <row r="18" spans="1:24" s="29" customFormat="1" ht="28.8">
      <c r="A18" s="31" t="s">
        <v>57</v>
      </c>
      <c r="B18" s="33" t="s">
        <v>58</v>
      </c>
      <c r="C18" s="30" t="s">
        <v>25</v>
      </c>
      <c r="D18" s="80"/>
      <c r="E18" s="19">
        <f t="shared" si="0"/>
        <v>19375</v>
      </c>
      <c r="F18" s="30" t="s">
        <v>45</v>
      </c>
      <c r="G18" s="31">
        <v>2021</v>
      </c>
      <c r="H18" s="31">
        <v>2021</v>
      </c>
      <c r="I18" s="31" t="s">
        <v>48</v>
      </c>
      <c r="J18" s="15"/>
      <c r="K18" s="16"/>
      <c r="L18" s="16"/>
      <c r="M18" s="16">
        <v>19375</v>
      </c>
      <c r="N18" s="16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8.8">
      <c r="A19" s="28"/>
      <c r="B19" s="33" t="s">
        <v>44</v>
      </c>
      <c r="C19" s="26" t="s">
        <v>25</v>
      </c>
      <c r="D19" s="81"/>
      <c r="E19" s="19">
        <f t="shared" si="0"/>
        <v>731.2500000000002</v>
      </c>
      <c r="F19" s="26" t="s">
        <v>34</v>
      </c>
      <c r="G19" s="28">
        <v>2018</v>
      </c>
      <c r="H19" s="28">
        <v>2032</v>
      </c>
      <c r="I19" s="28" t="s">
        <v>27</v>
      </c>
      <c r="J19" s="15">
        <f>FPT!J20*0.05</f>
        <v>75.35000000000001</v>
      </c>
      <c r="K19" s="16">
        <f>FPT!K20*0.05</f>
        <v>46.85</v>
      </c>
      <c r="L19" s="16">
        <f>FPT!L20*0.05</f>
        <v>46.85</v>
      </c>
      <c r="M19" s="16">
        <f>FPT!M20*0.05</f>
        <v>46.85</v>
      </c>
      <c r="N19" s="16">
        <f>FPT!N20*0.05</f>
        <v>46.85</v>
      </c>
      <c r="O19" s="17">
        <f>FPT!O20*0.05</f>
        <v>46.85</v>
      </c>
      <c r="P19" s="17">
        <f>FPT!P20*0.05</f>
        <v>46.85</v>
      </c>
      <c r="Q19" s="17">
        <f>FPT!Q20*0.05</f>
        <v>46.85</v>
      </c>
      <c r="R19" s="17">
        <f>FPT!R20*0.05</f>
        <v>46.85</v>
      </c>
      <c r="S19" s="17">
        <f>FPT!S20*0.05</f>
        <v>46.85</v>
      </c>
      <c r="T19" s="17">
        <f>FPT!T20*0.05</f>
        <v>46.85</v>
      </c>
      <c r="U19" s="17">
        <f>FPT!U20*0.05</f>
        <v>46.85</v>
      </c>
      <c r="V19" s="17">
        <f>FPT!V20*0.05</f>
        <v>46.85</v>
      </c>
      <c r="W19" s="17">
        <f>FPT!W20*0.05</f>
        <v>46.85</v>
      </c>
      <c r="X19" s="17">
        <f>FPT!X20*0.05</f>
        <v>46.85</v>
      </c>
    </row>
    <row r="20" spans="1:24" ht="15.75" customHeight="1">
      <c r="A20" s="32"/>
      <c r="B20" s="32" t="s">
        <v>43</v>
      </c>
      <c r="C20" s="32"/>
      <c r="D20" s="32"/>
      <c r="E20" s="18">
        <f t="shared" si="0"/>
        <v>27106.249999999985</v>
      </c>
      <c r="F20" s="32"/>
      <c r="G20" s="32"/>
      <c r="H20" s="32"/>
      <c r="I20" s="32"/>
      <c r="J20" s="18">
        <f aca="true" t="shared" si="1" ref="J20:X20">SUM(J15:J19)</f>
        <v>75.35000000000001</v>
      </c>
      <c r="K20" s="18">
        <f t="shared" si="1"/>
        <v>1046.85</v>
      </c>
      <c r="L20" s="18">
        <f t="shared" si="1"/>
        <v>1046.85</v>
      </c>
      <c r="M20" s="18">
        <f t="shared" si="1"/>
        <v>19421.85</v>
      </c>
      <c r="N20" s="18">
        <f t="shared" si="1"/>
        <v>46.85</v>
      </c>
      <c r="O20" s="18">
        <f t="shared" si="1"/>
        <v>46.85</v>
      </c>
      <c r="P20" s="18">
        <f t="shared" si="1"/>
        <v>46.85</v>
      </c>
      <c r="Q20" s="18">
        <f t="shared" si="1"/>
        <v>5046.85</v>
      </c>
      <c r="R20" s="18">
        <f t="shared" si="1"/>
        <v>46.85</v>
      </c>
      <c r="S20" s="18">
        <f t="shared" si="1"/>
        <v>46.85</v>
      </c>
      <c r="T20" s="18">
        <f t="shared" si="1"/>
        <v>46.85</v>
      </c>
      <c r="U20" s="18">
        <f t="shared" si="1"/>
        <v>46.85</v>
      </c>
      <c r="V20" s="18">
        <f t="shared" si="1"/>
        <v>46.85</v>
      </c>
      <c r="W20" s="18">
        <f t="shared" si="1"/>
        <v>46.85</v>
      </c>
      <c r="X20" s="18">
        <f t="shared" si="1"/>
        <v>46.85</v>
      </c>
    </row>
    <row r="22" ht="15">
      <c r="A22" s="27" t="s">
        <v>20</v>
      </c>
    </row>
    <row r="23" ht="15">
      <c r="A23" s="27" t="s">
        <v>21</v>
      </c>
    </row>
    <row r="24" ht="15" thickBot="1"/>
    <row r="25" spans="3:6" ht="72">
      <c r="C25" s="39"/>
      <c r="D25" s="40" t="s">
        <v>61</v>
      </c>
      <c r="E25" s="57" t="s">
        <v>62</v>
      </c>
      <c r="F25" s="54" t="s">
        <v>70</v>
      </c>
    </row>
    <row r="26" spans="3:6" ht="35.1" customHeight="1">
      <c r="C26" s="41" t="s">
        <v>63</v>
      </c>
      <c r="D26" s="42" t="s">
        <v>34</v>
      </c>
      <c r="E26" s="55">
        <f>SUM(J15:J19)</f>
        <v>75.35000000000001</v>
      </c>
      <c r="F26" s="58">
        <v>1507</v>
      </c>
    </row>
    <row r="27" spans="3:6" ht="35.1" customHeight="1">
      <c r="C27" s="41" t="s">
        <v>64</v>
      </c>
      <c r="D27" s="42" t="s">
        <v>66</v>
      </c>
      <c r="E27" s="55">
        <f>SUM(K15:N19)</f>
        <v>21562.399999999994</v>
      </c>
      <c r="F27" s="58">
        <v>4003.6</v>
      </c>
    </row>
    <row r="28" spans="3:6" ht="35.1" customHeight="1" thickBot="1">
      <c r="C28" s="43" t="s">
        <v>65</v>
      </c>
      <c r="D28" s="44" t="s">
        <v>66</v>
      </c>
      <c r="E28" s="56">
        <f>SUM(O15:X19)</f>
        <v>5468.500000000004</v>
      </c>
      <c r="F28" s="59">
        <v>11624</v>
      </c>
    </row>
  </sheetData>
  <mergeCells count="21">
    <mergeCell ref="A7:X7"/>
    <mergeCell ref="A8:X8"/>
    <mergeCell ref="A9:X9"/>
    <mergeCell ref="D15:D19"/>
    <mergeCell ref="A12:A14"/>
    <mergeCell ref="B12:B14"/>
    <mergeCell ref="C12:C14"/>
    <mergeCell ref="D12:D14"/>
    <mergeCell ref="J12:X12"/>
    <mergeCell ref="J11:X11"/>
    <mergeCell ref="E12:E14"/>
    <mergeCell ref="F12:F14"/>
    <mergeCell ref="G11:H11"/>
    <mergeCell ref="G12:H13"/>
    <mergeCell ref="I12:I13"/>
    <mergeCell ref="A1:X1"/>
    <mergeCell ref="A2:X2"/>
    <mergeCell ref="A4:X4"/>
    <mergeCell ref="A5:X5"/>
    <mergeCell ref="A6:X6"/>
    <mergeCell ref="A3:X3"/>
  </mergeCells>
  <printOptions/>
  <pageMargins left="0.7" right="0.7" top="0.75" bottom="0.75" header="0.3" footer="0.3"/>
  <pageSetup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VASIVÍZ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Lenkay</dc:creator>
  <cp:keywords/>
  <dc:description/>
  <cp:lastModifiedBy>user</cp:lastModifiedBy>
  <cp:lastPrinted>2018-11-20T12:16:11Z</cp:lastPrinted>
  <dcterms:created xsi:type="dcterms:W3CDTF">2016-04-07T07:54:04Z</dcterms:created>
  <dcterms:modified xsi:type="dcterms:W3CDTF">2018-11-20T12:16:32Z</dcterms:modified>
  <cp:category/>
  <cp:version/>
  <cp:contentType/>
  <cp:contentStatus/>
</cp:coreProperties>
</file>