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FPT" sheetId="1" r:id="rId1"/>
    <sheet name="BT" sheetId="2" r:id="rId2"/>
  </sheets>
  <definedNames>
    <definedName name="_xlnm.Print_Area" localSheetId="1">'BT'!$A$1:$X$27</definedName>
    <definedName name="_xlnm.Print_Area" localSheetId="0">'FPT'!$A$1:$X$32</definedName>
  </definedNames>
  <calcPr calcId="181029"/>
  <extLst/>
</workbook>
</file>

<file path=xl/sharedStrings.xml><?xml version="1.0" encoding="utf-8"?>
<sst xmlns="http://schemas.openxmlformats.org/spreadsheetml/2006/main" count="137" uniqueCount="79">
  <si>
    <t>FELÚJÍTÁSOK ÉS PÓTLÁSOK ÖSSZEFOGLALÓ TÁBLÁZATA</t>
  </si>
  <si>
    <r>
      <t>A tervet benyújtó szervezet megnevezése:    VASIVÍZ ZRt.   ellátásért felelős / ellátásért felelősök képviselője /</t>
    </r>
    <r>
      <rPr>
        <u val="single"/>
        <sz val="11"/>
        <color rgb="FF000000"/>
        <rFont val="Calibri"/>
        <family val="2"/>
      </rPr>
      <t>víziközmű szolgáltató</t>
    </r>
    <r>
      <rPr>
        <sz val="11"/>
        <color rgb="FF000000"/>
        <rFont val="Calibri"/>
        <family val="2"/>
      </rPr>
      <t>*</t>
    </r>
  </si>
  <si>
    <t>Víziközmű szolgáltató megnevezése: VASIVÍZ ZRt.</t>
  </si>
  <si>
    <t>Víziközmű-szolgáltatási ágazat megnevezése: Ivóvíz ágazat</t>
  </si>
  <si>
    <t>A Vksztv. 11 § (4) bekezdés szerinti véleményező fél megnevezése: Répcelak Város Önkormányzata</t>
  </si>
  <si>
    <t>Víziközmű-rendszer kódja**: 11-30881-1-003-00-10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</si>
  <si>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</si>
  <si>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</si>
  <si>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</si>
  <si>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</si>
  <si>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</si>
  <si>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</si>
  <si>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</si>
  <si>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</si>
  <si>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</si>
  <si>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Fontossági sorrend</t>
  </si>
  <si>
    <t>Beruházás megnevezése</t>
  </si>
  <si>
    <t>Vízjogi létesítési/elvi engedély száma</t>
  </si>
  <si>
    <t>Az érintett ellátásért felelős(ök) megnevezése</t>
  </si>
  <si>
    <t>Tervezett nettó költség (eFt)</t>
  </si>
  <si>
    <t>Forrás megnevezése</t>
  </si>
  <si>
    <t>Megvalósítás időtartama</t>
  </si>
  <si>
    <t>Tervezett időtáv</t>
  </si>
  <si>
    <t>A beruházás ütemezése a tervezési időszak évei szerint</t>
  </si>
  <si>
    <t>Kezdés</t>
  </si>
  <si>
    <t>Befejezés</t>
  </si>
  <si>
    <t>(rövid/közép/hosszú)</t>
  </si>
  <si>
    <t>-</t>
  </si>
  <si>
    <t>hosszú</t>
  </si>
  <si>
    <t>Ivóvíz használati díj</t>
  </si>
  <si>
    <t>15 % tartalék keret</t>
  </si>
  <si>
    <t>V005 Vízellátási rendszer összesen</t>
  </si>
  <si>
    <t>V005 Felhasználható ivóvíz használati díj</t>
  </si>
  <si>
    <t>V005 Egyenleg</t>
  </si>
  <si>
    <t>* a megfelelő szövegrészt aláhúzással kell jelölni</t>
  </si>
  <si>
    <t>** A Hivatal által a működési engedélyben megállapított VKR-kód</t>
  </si>
  <si>
    <t>közép</t>
  </si>
  <si>
    <t>1.</t>
  </si>
  <si>
    <t>2.</t>
  </si>
  <si>
    <t>3.</t>
  </si>
  <si>
    <t>V005 Répcelak ivóvízellátási rendszer</t>
  </si>
  <si>
    <t>Közműfejlesztési hozzájárlás</t>
  </si>
  <si>
    <t>V005 Forrás szükséglet összesen</t>
  </si>
  <si>
    <t>5 % Tartalék</t>
  </si>
  <si>
    <t>A Vksztv. 11 § (4) bekezdés szerinti véleményező fél megnevezése: VASIVÍZ ZRt.</t>
  </si>
  <si>
    <t>Víziközmű szolgáltató megnevezése:  VASIVÍZ ZRt.</t>
  </si>
  <si>
    <r>
      <t>A tervet benyújtó szervezet megnevezése: Répcelak Város önkormányzata          ellátásért felelős /</t>
    </r>
    <r>
      <rPr>
        <u val="single"/>
        <sz val="11"/>
        <color rgb="FF000000"/>
        <rFont val="Calibri"/>
        <family val="2"/>
      </rPr>
      <t>ellátásért felelősök képviselője</t>
    </r>
    <r>
      <rPr>
        <sz val="11"/>
        <color rgb="FF000000"/>
        <rFont val="Calibri"/>
        <family val="2"/>
      </rPr>
      <t>/ víziközmű szolgáltató *</t>
    </r>
  </si>
  <si>
    <t>BERUHÁZÁSOK ÖSSZEFOGLALÓ TÁBLÁZATA</t>
  </si>
  <si>
    <t>Ivóvíz használati díj / pályázat forrás</t>
  </si>
  <si>
    <t>Források megnevezése</t>
  </si>
  <si>
    <t>I. ütem</t>
  </si>
  <si>
    <t>II. ütem</t>
  </si>
  <si>
    <t>Ivóvíz használati díj, pályázat</t>
  </si>
  <si>
    <t>III. ütem</t>
  </si>
  <si>
    <t>35800/298-2/2015 2017. 02. 28-ig érvényes, IR-000307308/2015 2018. 08. 10-ig érvényes; 35800/8288-11/2017 2020.02.28. érv.</t>
  </si>
  <si>
    <t>4.</t>
  </si>
  <si>
    <t>Rendelkezésre álló  források számszerűsített értéke a teljes ütem tekintetében</t>
  </si>
  <si>
    <t>Pályázat-KEHOP2.1.3-15-2017-00068</t>
  </si>
  <si>
    <t>Tervezett feladatok nettó költsége a teljes ütem tekintetében (eFt)</t>
  </si>
  <si>
    <t>Felújítás és pótlás megnevezése</t>
  </si>
  <si>
    <t>Kútrekonstrukció</t>
  </si>
  <si>
    <t>Páláyzat</t>
  </si>
  <si>
    <t>Gördülő fejlesztési terv a 2022-2036 időszakra</t>
  </si>
  <si>
    <t>2021. évi záró</t>
  </si>
  <si>
    <t>2022. évtől évi</t>
  </si>
  <si>
    <t>Csánig, Nick községek önkormányzatai, Répcelak Város Önkormányzata</t>
  </si>
  <si>
    <r>
      <t xml:space="preserve">Csánig, Nick községek önkormányzatai, </t>
    </r>
    <r>
      <rPr>
        <u val="single"/>
        <sz val="11"/>
        <color rgb="FF000000"/>
        <rFont val="Calibri"/>
        <family val="2"/>
      </rPr>
      <t xml:space="preserve">Répcelak </t>
    </r>
    <r>
      <rPr>
        <sz val="11"/>
        <color rgb="FF000000"/>
        <rFont val="Calibri"/>
        <family val="2"/>
      </rPr>
      <t>Város Önkormányzata</t>
    </r>
  </si>
  <si>
    <t>Csánig Község területén  gerincvezeték rekonstrukció, hga. bekötővezeték, megfúróidomk, vízmérő hely szerelvényeinek cseréje, vízhálózati veszteség csökkentése</t>
  </si>
  <si>
    <t>Nick Község területén gerincvezeték, hga. bekötővezetékek, megfúró idomok, vízmérő hely szerelvényeinek cseréje, vízhálózati veszteség csökkentése</t>
  </si>
  <si>
    <t>Répcelak gerincvezeték rekonstrukció, hga. bekötővezetékek, megfúró idomok, vízmérő hely szerelvényeinek cseréje, vízhálózati veszteség csökkentése</t>
  </si>
  <si>
    <t xml:space="preserve"> Pályázati forrás</t>
  </si>
  <si>
    <t>Víziközmű rendszeren energihatékonyságot célzó beruházások megvalósítása</t>
  </si>
  <si>
    <t>Pályázat</t>
  </si>
  <si>
    <t>rövid</t>
  </si>
  <si>
    <t>KEHOP ivóvízminőség javító program keretében Répcelak gépház átalakítása komplex rekonstrukció-próbaüzem lefolytatása</t>
  </si>
  <si>
    <t>ivóvíz használati díj</t>
  </si>
  <si>
    <t>Répcelak vízműtelep 2 sz. medence és tolózárakna közötti acélcső átvezetések béleléses felújítása</t>
  </si>
  <si>
    <t>5.</t>
  </si>
  <si>
    <t>Répcelak vízműtelep I sz. medence és tolózárakna közötti acélcső átvezetések béleléses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</si>
</sst>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vertical="center"/>
    </xf>
    <xf numFmtId="3" fontId="0" fillId="5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I32"/>
  <sheetViews>
    <sheetView tabSelected="1" view="pageBreakPreview" zoomScale="80" zoomScaleSheetLayoutView="80" workbookViewId="0" topLeftCell="A1">
      <selection activeCell="J43" sqref="J43"/>
    </sheetView>
  </sheetViews>
  <sheetFormatPr defaultColWidth="9.140625" defaultRowHeight="15"/>
  <cols>
    <col min="1" max="1" width="12.00390625" style="1" customWidth="1"/>
    <col min="2" max="2" width="27.00390625" style="2" customWidth="1"/>
    <col min="3" max="3" width="18.8515625" style="1" customWidth="1"/>
    <col min="4" max="4" width="18.421875" style="3" customWidth="1"/>
    <col min="5" max="5" width="24.140625" style="3" customWidth="1"/>
    <col min="6" max="6" width="17.8515625" style="6" customWidth="1"/>
    <col min="7" max="7" width="10.7109375" style="1" customWidth="1"/>
    <col min="8" max="8" width="13.8515625" style="1" customWidth="1"/>
    <col min="9" max="9" width="12.8515625" style="1" customWidth="1"/>
    <col min="10" max="24" width="9.7109375" style="3" customWidth="1"/>
    <col min="25" max="1024" width="9.140625" style="3" customWidth="1"/>
  </cols>
  <sheetData>
    <row r="1" spans="1:1023" ht="15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15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1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1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15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15">
      <c r="A8" s="83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15">
      <c r="A10"/>
      <c r="B10"/>
      <c r="C10"/>
      <c r="D10"/>
      <c r="E10"/>
      <c r="F10" s="4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24" s="1" customFormat="1" ht="15">
      <c r="A11" s="4" t="s">
        <v>6</v>
      </c>
      <c r="B11" s="5" t="s">
        <v>7</v>
      </c>
      <c r="C11" s="4" t="s">
        <v>8</v>
      </c>
      <c r="D11" s="4" t="s">
        <v>9</v>
      </c>
      <c r="E11" s="4" t="s">
        <v>10</v>
      </c>
      <c r="F11" s="35" t="s">
        <v>11</v>
      </c>
      <c r="G11" s="84" t="s">
        <v>12</v>
      </c>
      <c r="H11" s="84"/>
      <c r="I11" s="4" t="s">
        <v>13</v>
      </c>
      <c r="J11" s="84" t="s">
        <v>14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s="6" customFormat="1" ht="30" customHeight="1">
      <c r="A12" s="80" t="s">
        <v>15</v>
      </c>
      <c r="B12" s="80" t="s">
        <v>59</v>
      </c>
      <c r="C12" s="80" t="s">
        <v>17</v>
      </c>
      <c r="D12" s="80" t="s">
        <v>18</v>
      </c>
      <c r="E12" s="80" t="s">
        <v>19</v>
      </c>
      <c r="F12" s="80" t="s">
        <v>20</v>
      </c>
      <c r="G12" s="87" t="s">
        <v>21</v>
      </c>
      <c r="H12" s="88"/>
      <c r="I12" s="80" t="s">
        <v>22</v>
      </c>
      <c r="J12" s="86" t="s">
        <v>23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1:24" ht="27.75" customHeight="1" hidden="1">
      <c r="A13" s="81"/>
      <c r="B13" s="81"/>
      <c r="C13" s="81"/>
      <c r="D13" s="81"/>
      <c r="E13" s="81"/>
      <c r="F13" s="81"/>
      <c r="G13" s="89"/>
      <c r="H13" s="90"/>
      <c r="I13" s="82"/>
      <c r="J13" s="7">
        <v>2022</v>
      </c>
      <c r="K13" s="8">
        <v>2023</v>
      </c>
      <c r="L13" s="8">
        <v>2024</v>
      </c>
      <c r="M13" s="8">
        <v>2025</v>
      </c>
      <c r="N13" s="8">
        <v>2026</v>
      </c>
      <c r="O13" s="9">
        <v>2027</v>
      </c>
      <c r="P13" s="9">
        <v>2028</v>
      </c>
      <c r="Q13" s="9">
        <v>2029</v>
      </c>
      <c r="R13" s="9">
        <v>2030</v>
      </c>
      <c r="S13" s="9">
        <v>2031</v>
      </c>
      <c r="T13" s="9">
        <v>2032</v>
      </c>
      <c r="U13" s="9">
        <v>2033</v>
      </c>
      <c r="V13" s="9">
        <v>2034</v>
      </c>
      <c r="W13" s="9">
        <v>2035</v>
      </c>
      <c r="X13" s="9">
        <v>2036</v>
      </c>
    </row>
    <row r="14" spans="1:24" ht="30">
      <c r="A14" s="82"/>
      <c r="B14" s="82"/>
      <c r="C14" s="82"/>
      <c r="D14" s="82"/>
      <c r="E14" s="82"/>
      <c r="F14" s="82"/>
      <c r="G14" s="24" t="s">
        <v>24</v>
      </c>
      <c r="H14" s="24" t="s">
        <v>25</v>
      </c>
      <c r="I14" s="24" t="s">
        <v>26</v>
      </c>
      <c r="J14" s="7">
        <v>1</v>
      </c>
      <c r="K14" s="8">
        <v>2</v>
      </c>
      <c r="L14" s="8">
        <v>3</v>
      </c>
      <c r="M14" s="8">
        <v>4</v>
      </c>
      <c r="N14" s="8">
        <v>5</v>
      </c>
      <c r="O14" s="9">
        <v>6</v>
      </c>
      <c r="P14" s="9">
        <v>7</v>
      </c>
      <c r="Q14" s="9">
        <v>8</v>
      </c>
      <c r="R14" s="9">
        <v>9</v>
      </c>
      <c r="S14" s="9">
        <v>10</v>
      </c>
      <c r="T14" s="9">
        <v>11</v>
      </c>
      <c r="U14" s="9">
        <v>12</v>
      </c>
      <c r="V14" s="9">
        <v>13</v>
      </c>
      <c r="W14" s="9">
        <v>14</v>
      </c>
      <c r="X14" s="9">
        <v>15</v>
      </c>
    </row>
    <row r="15" spans="1:24" ht="75" customHeight="1">
      <c r="A15" s="70" t="s">
        <v>37</v>
      </c>
      <c r="B15" s="73" t="s">
        <v>78</v>
      </c>
      <c r="C15" s="68" t="s">
        <v>27</v>
      </c>
      <c r="D15" s="74"/>
      <c r="E15" s="69">
        <f>SUM(J15:X15)</f>
        <v>5600</v>
      </c>
      <c r="F15" s="70" t="s">
        <v>75</v>
      </c>
      <c r="G15" s="71">
        <v>2022</v>
      </c>
      <c r="H15" s="71">
        <v>2022</v>
      </c>
      <c r="I15" s="71" t="s">
        <v>73</v>
      </c>
      <c r="J15" s="66">
        <v>5600</v>
      </c>
      <c r="K15" s="8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60">
      <c r="A16" s="70" t="s">
        <v>38</v>
      </c>
      <c r="B16" s="73" t="s">
        <v>76</v>
      </c>
      <c r="C16" s="70" t="s">
        <v>27</v>
      </c>
      <c r="D16" s="80" t="s">
        <v>66</v>
      </c>
      <c r="E16" s="69">
        <f>SUM(J16:X16)</f>
        <v>1739</v>
      </c>
      <c r="F16" s="70" t="s">
        <v>75</v>
      </c>
      <c r="G16" s="71">
        <v>2022</v>
      </c>
      <c r="H16" s="71">
        <v>2022</v>
      </c>
      <c r="I16" s="71" t="s">
        <v>73</v>
      </c>
      <c r="J16" s="66">
        <v>1739</v>
      </c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0">
      <c r="A17" s="72" t="s">
        <v>39</v>
      </c>
      <c r="B17" s="64" t="s">
        <v>67</v>
      </c>
      <c r="C17" s="4" t="s">
        <v>27</v>
      </c>
      <c r="D17" s="81"/>
      <c r="E17" s="11">
        <f>SUM(J17:X17)</f>
        <v>126000</v>
      </c>
      <c r="F17" s="35" t="s">
        <v>48</v>
      </c>
      <c r="G17" s="59">
        <v>2023</v>
      </c>
      <c r="H17" s="59">
        <v>2036</v>
      </c>
      <c r="I17" s="4" t="s">
        <v>28</v>
      </c>
      <c r="J17" s="12"/>
      <c r="K17" s="13">
        <v>9000</v>
      </c>
      <c r="L17" s="13">
        <v>9000</v>
      </c>
      <c r="M17" s="13">
        <v>9000</v>
      </c>
      <c r="N17" s="8">
        <v>9000</v>
      </c>
      <c r="O17" s="14">
        <v>9000</v>
      </c>
      <c r="P17" s="14">
        <v>9000</v>
      </c>
      <c r="Q17" s="14">
        <v>9000</v>
      </c>
      <c r="R17" s="14">
        <v>9000</v>
      </c>
      <c r="S17" s="14">
        <v>9000</v>
      </c>
      <c r="T17" s="14">
        <v>9000</v>
      </c>
      <c r="U17" s="14">
        <v>9000</v>
      </c>
      <c r="V17" s="14">
        <v>9000</v>
      </c>
      <c r="W17" s="14">
        <v>9000</v>
      </c>
      <c r="X17" s="14">
        <v>9000</v>
      </c>
    </row>
    <row r="18" spans="1:24" ht="105">
      <c r="A18" s="70" t="s">
        <v>55</v>
      </c>
      <c r="B18" s="10" t="s">
        <v>68</v>
      </c>
      <c r="C18" s="4" t="s">
        <v>27</v>
      </c>
      <c r="D18" s="81"/>
      <c r="E18" s="11">
        <f aca="true" t="shared" si="0" ref="E18:E21">SUM(J18:X18)</f>
        <v>126000</v>
      </c>
      <c r="F18" s="35" t="s">
        <v>48</v>
      </c>
      <c r="G18" s="55">
        <v>2023</v>
      </c>
      <c r="H18" s="55">
        <v>2036</v>
      </c>
      <c r="I18" s="4" t="s">
        <v>28</v>
      </c>
      <c r="J18" s="12"/>
      <c r="K18" s="13">
        <v>9000</v>
      </c>
      <c r="L18" s="13">
        <v>9000</v>
      </c>
      <c r="M18" s="13">
        <v>9000</v>
      </c>
      <c r="N18" s="8">
        <v>9000</v>
      </c>
      <c r="O18" s="14">
        <v>9000</v>
      </c>
      <c r="P18" s="14">
        <v>9000</v>
      </c>
      <c r="Q18" s="14">
        <v>9000</v>
      </c>
      <c r="R18" s="14">
        <v>9000</v>
      </c>
      <c r="S18" s="14">
        <v>9000</v>
      </c>
      <c r="T18" s="14">
        <v>9000</v>
      </c>
      <c r="U18" s="14">
        <v>9000</v>
      </c>
      <c r="V18" s="14">
        <v>9000</v>
      </c>
      <c r="W18" s="14">
        <v>9000</v>
      </c>
      <c r="X18" s="14">
        <v>9000</v>
      </c>
    </row>
    <row r="19" spans="1:24" ht="105">
      <c r="A19" s="72" t="s">
        <v>77</v>
      </c>
      <c r="B19" s="10" t="s">
        <v>69</v>
      </c>
      <c r="C19" s="27" t="s">
        <v>27</v>
      </c>
      <c r="D19" s="81"/>
      <c r="E19" s="11">
        <f t="shared" si="0"/>
        <v>560000</v>
      </c>
      <c r="F19" s="35" t="s">
        <v>70</v>
      </c>
      <c r="G19" s="59">
        <v>2023</v>
      </c>
      <c r="H19" s="59">
        <v>2036</v>
      </c>
      <c r="I19" s="27" t="s">
        <v>28</v>
      </c>
      <c r="J19" s="12"/>
      <c r="K19" s="13">
        <v>40000</v>
      </c>
      <c r="L19" s="13">
        <v>40000</v>
      </c>
      <c r="M19" s="13">
        <v>40000</v>
      </c>
      <c r="N19" s="8">
        <v>40000</v>
      </c>
      <c r="O19" s="14">
        <v>40000</v>
      </c>
      <c r="P19" s="14">
        <v>40000</v>
      </c>
      <c r="Q19" s="14">
        <v>40000</v>
      </c>
      <c r="R19" s="14">
        <v>40000</v>
      </c>
      <c r="S19" s="14">
        <v>40000</v>
      </c>
      <c r="T19" s="14">
        <v>40000</v>
      </c>
      <c r="U19" s="14">
        <v>40000</v>
      </c>
      <c r="V19" s="14">
        <v>40000</v>
      </c>
      <c r="W19" s="14">
        <v>40000</v>
      </c>
      <c r="X19" s="14">
        <v>40000</v>
      </c>
    </row>
    <row r="20" spans="1:24" ht="15">
      <c r="A20" s="70" t="s">
        <v>77</v>
      </c>
      <c r="B20" s="15" t="s">
        <v>60</v>
      </c>
      <c r="C20" s="56" t="s">
        <v>27</v>
      </c>
      <c r="D20" s="81"/>
      <c r="E20" s="11">
        <f t="shared" si="0"/>
        <v>30000</v>
      </c>
      <c r="F20" s="57" t="s">
        <v>61</v>
      </c>
      <c r="G20" s="56">
        <v>2027</v>
      </c>
      <c r="H20" s="56">
        <v>2027</v>
      </c>
      <c r="I20" s="58" t="s">
        <v>28</v>
      </c>
      <c r="J20" s="12"/>
      <c r="K20" s="13"/>
      <c r="L20" s="13"/>
      <c r="M20" s="13"/>
      <c r="N20" s="13"/>
      <c r="O20" s="14">
        <v>30000</v>
      </c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30">
      <c r="A21" s="4"/>
      <c r="B21" s="15" t="s">
        <v>30</v>
      </c>
      <c r="C21" s="4" t="s">
        <v>27</v>
      </c>
      <c r="D21" s="91"/>
      <c r="E21" s="11">
        <f t="shared" si="0"/>
        <v>4529.700000000001</v>
      </c>
      <c r="F21" s="35" t="s">
        <v>29</v>
      </c>
      <c r="G21" s="4">
        <v>2022</v>
      </c>
      <c r="H21" s="4">
        <v>2036</v>
      </c>
      <c r="I21" s="4" t="s">
        <v>28</v>
      </c>
      <c r="J21" s="66">
        <f aca="true" t="shared" si="1" ref="J21:V21">K23*0.15</f>
        <v>323.55</v>
      </c>
      <c r="K21" s="13">
        <f t="shared" si="1"/>
        <v>323.55</v>
      </c>
      <c r="L21" s="13">
        <f t="shared" si="1"/>
        <v>323.55</v>
      </c>
      <c r="M21" s="13">
        <f t="shared" si="1"/>
        <v>323.55</v>
      </c>
      <c r="N21" s="8">
        <f t="shared" si="1"/>
        <v>323.55</v>
      </c>
      <c r="O21" s="14">
        <f t="shared" si="1"/>
        <v>323.55</v>
      </c>
      <c r="P21" s="14">
        <f t="shared" si="1"/>
        <v>323.55</v>
      </c>
      <c r="Q21" s="14">
        <f t="shared" si="1"/>
        <v>323.55</v>
      </c>
      <c r="R21" s="14">
        <f t="shared" si="1"/>
        <v>323.55</v>
      </c>
      <c r="S21" s="14">
        <f t="shared" si="1"/>
        <v>323.55</v>
      </c>
      <c r="T21" s="14">
        <f t="shared" si="1"/>
        <v>323.55</v>
      </c>
      <c r="U21" s="14">
        <f t="shared" si="1"/>
        <v>323.55</v>
      </c>
      <c r="V21" s="14">
        <f t="shared" si="1"/>
        <v>323.55</v>
      </c>
      <c r="W21" s="14">
        <f aca="true" t="shared" si="2" ref="W21">X23*0.15</f>
        <v>323.55</v>
      </c>
      <c r="X21" s="14">
        <f aca="true" t="shared" si="3" ref="X21">Y23*0.15</f>
        <v>0</v>
      </c>
    </row>
    <row r="22" spans="1:24" ht="15" customHeight="1">
      <c r="A22" s="16"/>
      <c r="B22" s="85" t="s">
        <v>31</v>
      </c>
      <c r="C22" s="85"/>
      <c r="D22" s="85"/>
      <c r="E22" s="85"/>
      <c r="F22" s="85"/>
      <c r="G22" s="85"/>
      <c r="H22" s="85"/>
      <c r="I22" s="85"/>
      <c r="J22" s="67">
        <f>SUM(J15:J21)</f>
        <v>7662.55</v>
      </c>
      <c r="K22" s="17">
        <f aca="true" t="shared" si="4" ref="K22:X22">SUM(K17:K21)</f>
        <v>58323.55</v>
      </c>
      <c r="L22" s="17">
        <f t="shared" si="4"/>
        <v>58323.55</v>
      </c>
      <c r="M22" s="17">
        <f t="shared" si="4"/>
        <v>58323.55</v>
      </c>
      <c r="N22" s="17">
        <f t="shared" si="4"/>
        <v>58323.55</v>
      </c>
      <c r="O22" s="17">
        <f t="shared" si="4"/>
        <v>88323.55</v>
      </c>
      <c r="P22" s="17">
        <f t="shared" si="4"/>
        <v>58323.55</v>
      </c>
      <c r="Q22" s="17">
        <f t="shared" si="4"/>
        <v>58323.55</v>
      </c>
      <c r="R22" s="17">
        <f t="shared" si="4"/>
        <v>58323.55</v>
      </c>
      <c r="S22" s="17">
        <f t="shared" si="4"/>
        <v>58323.55</v>
      </c>
      <c r="T22" s="17">
        <f t="shared" si="4"/>
        <v>58323.55</v>
      </c>
      <c r="U22" s="17">
        <f t="shared" si="4"/>
        <v>58323.55</v>
      </c>
      <c r="V22" s="17">
        <f t="shared" si="4"/>
        <v>58323.55</v>
      </c>
      <c r="W22" s="17">
        <f t="shared" si="4"/>
        <v>58323.55</v>
      </c>
      <c r="X22" s="17">
        <f t="shared" si="4"/>
        <v>58000</v>
      </c>
    </row>
    <row r="23" spans="1:24" ht="15" customHeight="1">
      <c r="A23" s="16"/>
      <c r="B23" s="85" t="s">
        <v>32</v>
      </c>
      <c r="C23" s="85"/>
      <c r="D23" s="85"/>
      <c r="E23" s="85"/>
      <c r="F23" s="85"/>
      <c r="G23" s="85"/>
      <c r="H23" s="85"/>
      <c r="I23" s="85"/>
      <c r="J23" s="67">
        <f>G24+I24</f>
        <v>16688</v>
      </c>
      <c r="K23" s="17">
        <f>I24</f>
        <v>2157</v>
      </c>
      <c r="L23" s="17">
        <f>I24</f>
        <v>2157</v>
      </c>
      <c r="M23" s="17">
        <f>I24</f>
        <v>2157</v>
      </c>
      <c r="N23" s="17">
        <f>I24</f>
        <v>2157</v>
      </c>
      <c r="O23" s="17">
        <f>I24</f>
        <v>2157</v>
      </c>
      <c r="P23" s="17">
        <f>I24</f>
        <v>2157</v>
      </c>
      <c r="Q23" s="17">
        <f>I24</f>
        <v>2157</v>
      </c>
      <c r="R23" s="17">
        <f>I24</f>
        <v>2157</v>
      </c>
      <c r="S23" s="17">
        <f>I24</f>
        <v>2157</v>
      </c>
      <c r="T23" s="17">
        <f>I24</f>
        <v>2157</v>
      </c>
      <c r="U23" s="17">
        <f>I24</f>
        <v>2157</v>
      </c>
      <c r="V23" s="17">
        <f>I24</f>
        <v>2157</v>
      </c>
      <c r="W23" s="17">
        <f>I24</f>
        <v>2157</v>
      </c>
      <c r="X23" s="17">
        <f>I24</f>
        <v>2157</v>
      </c>
    </row>
    <row r="24" spans="1:24" ht="15">
      <c r="A24" s="16"/>
      <c r="B24" s="18" t="s">
        <v>33</v>
      </c>
      <c r="C24" s="19"/>
      <c r="D24" s="19"/>
      <c r="E24" s="19"/>
      <c r="F24" s="32" t="s">
        <v>63</v>
      </c>
      <c r="G24" s="65">
        <v>14531</v>
      </c>
      <c r="H24" s="20" t="s">
        <v>64</v>
      </c>
      <c r="I24" s="65">
        <v>2157</v>
      </c>
      <c r="J24" s="67">
        <f>J23-J22-'BT'!J17</f>
        <v>8191.050000000001</v>
      </c>
      <c r="K24" s="21">
        <f>J24+K23-K22-'BT'!K17+SUM(K17:K20)</f>
        <v>9190.099999999999</v>
      </c>
      <c r="L24" s="21">
        <f>K24+L23-L22-'BT'!L17+SUM(L17:L20)</f>
        <v>10189.149999999994</v>
      </c>
      <c r="M24" s="21">
        <f>L24+M23-M22-'BT'!M17+SUM(M17:M20)</f>
        <v>11188.19999999999</v>
      </c>
      <c r="N24" s="21">
        <f>M24+N23-N22-'BT'!N17+SUM(N17:N20)</f>
        <v>12187.249999999985</v>
      </c>
      <c r="O24" s="21">
        <f>N24+O23-O22-'BT'!O17+SUM(O17:O20)</f>
        <v>13186.299999999988</v>
      </c>
      <c r="P24" s="21">
        <f>O24+P23-P22-'BT'!P17+SUM(P17:P20)</f>
        <v>14185.349999999984</v>
      </c>
      <c r="Q24" s="21">
        <f>P24+Q23-Q22-'BT'!Q17+SUM(Q17:Q20)</f>
        <v>15184.39999999998</v>
      </c>
      <c r="R24" s="21">
        <f>Q24+R23-R22-'BT'!R17+SUM(R17:R20)</f>
        <v>16183.449999999975</v>
      </c>
      <c r="S24" s="21">
        <f>R24+S23-S22-'BT'!S17+SUM(S17:S20)</f>
        <v>17182.49999999997</v>
      </c>
      <c r="T24" s="21">
        <f>S24+T23-T22-'BT'!T17+SUM(T17:T20)</f>
        <v>18181.549999999967</v>
      </c>
      <c r="U24" s="21">
        <f>T24+U23-U22-'BT'!U17+SUM(U17:U20)</f>
        <v>19180.599999999962</v>
      </c>
      <c r="V24" s="21">
        <f>U24+V23-V22-'BT'!V17+SUM(V17:V20)</f>
        <v>20179.649999999958</v>
      </c>
      <c r="W24" s="21">
        <f>V24+W23-W22-'BT'!W17+SUM(W17:W20)</f>
        <v>21178.699999999953</v>
      </c>
      <c r="X24" s="21">
        <f>W24+X23-X22-'BT'!X17+SUM(X17:X20)</f>
        <v>22501.299999999952</v>
      </c>
    </row>
    <row r="25" ht="15">
      <c r="A25"/>
    </row>
    <row r="26" ht="15">
      <c r="A26" s="22" t="s">
        <v>34</v>
      </c>
    </row>
    <row r="27" ht="15">
      <c r="A27" s="22" t="s">
        <v>35</v>
      </c>
    </row>
    <row r="28" ht="15.75" thickBot="1"/>
    <row r="29" spans="3:6" ht="90">
      <c r="C29" s="36"/>
      <c r="D29" s="37" t="s">
        <v>49</v>
      </c>
      <c r="E29" s="37" t="s">
        <v>58</v>
      </c>
      <c r="F29" s="38" t="s">
        <v>56</v>
      </c>
    </row>
    <row r="30" spans="3:6" ht="35.1" customHeight="1">
      <c r="C30" s="39" t="s">
        <v>50</v>
      </c>
      <c r="D30" s="10" t="s">
        <v>29</v>
      </c>
      <c r="E30" s="69">
        <f>SUM(J15:J21)</f>
        <v>7662.55</v>
      </c>
      <c r="F30" s="75">
        <f>J23</f>
        <v>16688</v>
      </c>
    </row>
    <row r="31" spans="3:6" ht="35.1" customHeight="1">
      <c r="C31" s="39" t="s">
        <v>51</v>
      </c>
      <c r="D31" s="10" t="s">
        <v>52</v>
      </c>
      <c r="E31" s="69">
        <f>SUM(K15:N21)</f>
        <v>233294.19999999995</v>
      </c>
      <c r="F31" s="75">
        <f>J24+(4*I24)</f>
        <v>16819.050000000003</v>
      </c>
    </row>
    <row r="32" spans="3:6" ht="35.1" customHeight="1" thickBot="1">
      <c r="C32" s="40" t="s">
        <v>53</v>
      </c>
      <c r="D32" s="41" t="s">
        <v>52</v>
      </c>
      <c r="E32" s="76">
        <f>SUM(N15:X21)</f>
        <v>671235.5000000005</v>
      </c>
      <c r="F32" s="77">
        <f>N24+(10*I24)</f>
        <v>33757.249999999985</v>
      </c>
    </row>
  </sheetData>
  <mergeCells count="23">
    <mergeCell ref="B23:I23"/>
    <mergeCell ref="J12:X12"/>
    <mergeCell ref="B22:I22"/>
    <mergeCell ref="B12:B14"/>
    <mergeCell ref="C12:C14"/>
    <mergeCell ref="D12:D14"/>
    <mergeCell ref="E12:E14"/>
    <mergeCell ref="F12:F14"/>
    <mergeCell ref="G12:H13"/>
    <mergeCell ref="I12:I13"/>
    <mergeCell ref="D16:D21"/>
    <mergeCell ref="A12:A14"/>
    <mergeCell ref="A7:X7"/>
    <mergeCell ref="A8:X8"/>
    <mergeCell ref="A9:X9"/>
    <mergeCell ref="G11:H11"/>
    <mergeCell ref="J11:X11"/>
    <mergeCell ref="A1:X1"/>
    <mergeCell ref="A2:X2"/>
    <mergeCell ref="A4:X4"/>
    <mergeCell ref="A5:X5"/>
    <mergeCell ref="A6:X6"/>
    <mergeCell ref="A3:X3"/>
  </mergeCells>
  <printOptions/>
  <pageMargins left="0.7" right="0.7" top="0.75" bottom="0.75" header="0.511805555555555" footer="0.511805555555555"/>
  <pageSetup horizontalDpi="300" verticalDpi="300" orientation="landscape" paperSize="8" scale="63" r:id="rId1"/>
  <ignoredErrors>
    <ignoredError sqref="K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AMJ27"/>
  <sheetViews>
    <sheetView view="pageBreakPreview" zoomScale="80" zoomScaleSheetLayoutView="80" workbookViewId="0" topLeftCell="A3">
      <selection activeCell="I25" sqref="I25"/>
    </sheetView>
  </sheetViews>
  <sheetFormatPr defaultColWidth="9.140625" defaultRowHeight="15"/>
  <cols>
    <col min="1" max="1" width="10.421875" style="3" customWidth="1"/>
    <col min="2" max="2" width="30.00390625" style="3" bestFit="1" customWidth="1"/>
    <col min="3" max="3" width="19.8515625" style="1" bestFit="1" customWidth="1"/>
    <col min="4" max="4" width="15.28125" style="3" customWidth="1"/>
    <col min="5" max="5" width="22.7109375" style="3" customWidth="1"/>
    <col min="6" max="6" width="18.140625" style="3" bestFit="1" customWidth="1"/>
    <col min="7" max="8" width="9.140625" style="3" customWidth="1"/>
    <col min="9" max="9" width="12.28125" style="3" customWidth="1"/>
    <col min="10" max="1025" width="9.140625" style="3" customWidth="1"/>
  </cols>
  <sheetData>
    <row r="1" spans="1:1024" ht="15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>
      <c r="A6" s="79" t="s">
        <v>45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1" spans="1:24" s="1" customFormat="1" ht="15">
      <c r="A11" s="25" t="s">
        <v>6</v>
      </c>
      <c r="B11" s="25" t="s">
        <v>7</v>
      </c>
      <c r="C11" s="34" t="s">
        <v>8</v>
      </c>
      <c r="D11" s="25" t="s">
        <v>9</v>
      </c>
      <c r="E11" s="25" t="s">
        <v>10</v>
      </c>
      <c r="F11" s="25" t="s">
        <v>11</v>
      </c>
      <c r="G11" s="93" t="s">
        <v>12</v>
      </c>
      <c r="H11" s="94"/>
      <c r="I11" s="25" t="s">
        <v>13</v>
      </c>
      <c r="J11" s="84" t="s">
        <v>14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s="6" customFormat="1" ht="30" customHeight="1">
      <c r="A12" s="80" t="s">
        <v>15</v>
      </c>
      <c r="B12" s="80" t="s">
        <v>16</v>
      </c>
      <c r="C12" s="80" t="s">
        <v>17</v>
      </c>
      <c r="D12" s="80" t="s">
        <v>18</v>
      </c>
      <c r="E12" s="80" t="s">
        <v>19</v>
      </c>
      <c r="F12" s="80" t="s">
        <v>20</v>
      </c>
      <c r="G12" s="87" t="s">
        <v>21</v>
      </c>
      <c r="H12" s="88"/>
      <c r="I12" s="80" t="s">
        <v>22</v>
      </c>
      <c r="J12" s="86" t="s">
        <v>23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1:1024" ht="15">
      <c r="A13" s="81"/>
      <c r="B13" s="81"/>
      <c r="C13" s="81"/>
      <c r="D13" s="81"/>
      <c r="E13" s="81"/>
      <c r="F13" s="81"/>
      <c r="G13" s="89"/>
      <c r="H13" s="90"/>
      <c r="I13" s="82"/>
      <c r="J13" s="7">
        <v>2022</v>
      </c>
      <c r="K13" s="8">
        <v>2023</v>
      </c>
      <c r="L13" s="8">
        <v>2024</v>
      </c>
      <c r="M13" s="8">
        <v>2025</v>
      </c>
      <c r="N13" s="8">
        <v>2026</v>
      </c>
      <c r="O13" s="9">
        <v>2027</v>
      </c>
      <c r="P13" s="9">
        <v>2028</v>
      </c>
      <c r="Q13" s="9">
        <v>2029</v>
      </c>
      <c r="R13" s="9">
        <v>2030</v>
      </c>
      <c r="S13" s="9">
        <v>2031</v>
      </c>
      <c r="T13" s="9">
        <v>2032</v>
      </c>
      <c r="U13" s="9">
        <v>2033</v>
      </c>
      <c r="V13" s="9">
        <v>2034</v>
      </c>
      <c r="W13" s="9">
        <v>2035</v>
      </c>
      <c r="X13" s="9">
        <v>2036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0">
      <c r="A14" s="82"/>
      <c r="B14" s="82"/>
      <c r="C14" s="82"/>
      <c r="D14" s="82"/>
      <c r="E14" s="82"/>
      <c r="F14" s="82"/>
      <c r="G14" s="26" t="s">
        <v>24</v>
      </c>
      <c r="H14" s="26" t="s">
        <v>25</v>
      </c>
      <c r="I14" s="26" t="s">
        <v>26</v>
      </c>
      <c r="J14" s="7">
        <v>1</v>
      </c>
      <c r="K14" s="8">
        <v>2</v>
      </c>
      <c r="L14" s="8">
        <v>3</v>
      </c>
      <c r="M14" s="8">
        <v>4</v>
      </c>
      <c r="N14" s="8">
        <v>5</v>
      </c>
      <c r="O14" s="9">
        <v>6</v>
      </c>
      <c r="P14" s="9">
        <v>7</v>
      </c>
      <c r="Q14" s="9">
        <v>8</v>
      </c>
      <c r="R14" s="9">
        <v>9</v>
      </c>
      <c r="S14" s="9">
        <v>10</v>
      </c>
      <c r="T14" s="9">
        <v>11</v>
      </c>
      <c r="U14" s="9">
        <v>12</v>
      </c>
      <c r="V14" s="9">
        <v>13</v>
      </c>
      <c r="W14" s="9">
        <v>14</v>
      </c>
      <c r="X14" s="9">
        <v>15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83.25" customHeight="1">
      <c r="A15" s="23" t="s">
        <v>37</v>
      </c>
      <c r="B15" s="60" t="s">
        <v>74</v>
      </c>
      <c r="C15" s="43" t="s">
        <v>54</v>
      </c>
      <c r="D15" s="86" t="s">
        <v>65</v>
      </c>
      <c r="E15" s="11">
        <f>SUM(J15:X15)</f>
        <v>10000</v>
      </c>
      <c r="F15" s="31" t="s">
        <v>57</v>
      </c>
      <c r="G15" s="34">
        <v>2022</v>
      </c>
      <c r="H15" s="34">
        <v>2022</v>
      </c>
      <c r="I15" s="34" t="s">
        <v>73</v>
      </c>
      <c r="J15" s="63">
        <v>10000</v>
      </c>
      <c r="K15" s="13"/>
      <c r="L15" s="13"/>
      <c r="M15" s="13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52.5" customHeight="1">
      <c r="A16" s="23" t="s">
        <v>38</v>
      </c>
      <c r="B16" s="60" t="s">
        <v>71</v>
      </c>
      <c r="C16" s="61" t="s">
        <v>27</v>
      </c>
      <c r="D16" s="86"/>
      <c r="E16" s="11">
        <f>SUM(J16:X16)</f>
        <v>25000</v>
      </c>
      <c r="F16" s="31" t="s">
        <v>72</v>
      </c>
      <c r="G16" s="62">
        <v>2026</v>
      </c>
      <c r="H16" s="62">
        <v>2026</v>
      </c>
      <c r="I16" s="62" t="s">
        <v>36</v>
      </c>
      <c r="J16" s="63"/>
      <c r="K16" s="13"/>
      <c r="L16" s="13"/>
      <c r="M16" s="13"/>
      <c r="N16" s="13">
        <v>25000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24" ht="15">
      <c r="A17" s="30"/>
      <c r="B17" s="29" t="s">
        <v>43</v>
      </c>
      <c r="C17" s="33" t="s">
        <v>27</v>
      </c>
      <c r="D17" s="92"/>
      <c r="E17" s="11">
        <f>SUM(J17:X17)</f>
        <v>12515.999999999996</v>
      </c>
      <c r="F17" s="25" t="s">
        <v>29</v>
      </c>
      <c r="G17" s="25">
        <v>2022</v>
      </c>
      <c r="H17" s="25">
        <v>2036</v>
      </c>
      <c r="I17" s="25" t="s">
        <v>28</v>
      </c>
      <c r="J17" s="63">
        <f>FPT!$J$23*0.05</f>
        <v>834.4000000000001</v>
      </c>
      <c r="K17" s="13">
        <f>FPT!$J$23*0.05</f>
        <v>834.4000000000001</v>
      </c>
      <c r="L17" s="13">
        <f>FPT!$J$23*0.05</f>
        <v>834.4000000000001</v>
      </c>
      <c r="M17" s="13">
        <f>FPT!$J$23*0.05</f>
        <v>834.4000000000001</v>
      </c>
      <c r="N17" s="13">
        <f>FPT!$J$23*0.05</f>
        <v>834.4000000000001</v>
      </c>
      <c r="O17" s="14">
        <f>FPT!$J$23*0.05</f>
        <v>834.4000000000001</v>
      </c>
      <c r="P17" s="14">
        <f>FPT!$J$23*0.05</f>
        <v>834.4000000000001</v>
      </c>
      <c r="Q17" s="14">
        <f>FPT!$J$23*0.05</f>
        <v>834.4000000000001</v>
      </c>
      <c r="R17" s="14">
        <f>FPT!$J$23*0.05</f>
        <v>834.4000000000001</v>
      </c>
      <c r="S17" s="14">
        <f>FPT!$J$23*0.05</f>
        <v>834.4000000000001</v>
      </c>
      <c r="T17" s="14">
        <f>FPT!$J$23*0.05</f>
        <v>834.4000000000001</v>
      </c>
      <c r="U17" s="14">
        <f>FPT!$J$23*0.05</f>
        <v>834.4000000000001</v>
      </c>
      <c r="V17" s="14">
        <f>FPT!$J$23*0.05</f>
        <v>834.4000000000001</v>
      </c>
      <c r="W17" s="14">
        <f>FPT!$J$23*0.05</f>
        <v>834.4000000000001</v>
      </c>
      <c r="X17" s="14">
        <f>FPT!$J$23*0.05</f>
        <v>834.4000000000001</v>
      </c>
    </row>
    <row r="18" spans="1:1024" ht="15.75" customHeight="1">
      <c r="A18" s="28"/>
      <c r="B18" s="28" t="s">
        <v>42</v>
      </c>
      <c r="C18" s="16"/>
      <c r="D18" s="28"/>
      <c r="E18" s="17">
        <f>SUM(J18:X18)</f>
        <v>47516.000000000015</v>
      </c>
      <c r="F18" s="28"/>
      <c r="G18" s="28"/>
      <c r="H18" s="28"/>
      <c r="I18" s="28"/>
      <c r="J18" s="17">
        <f>SUM(J15:J17)</f>
        <v>10834.4</v>
      </c>
      <c r="K18" s="47">
        <f aca="true" t="shared" si="0" ref="K18:X18">SUM(K15:K17)</f>
        <v>834.4000000000001</v>
      </c>
      <c r="L18" s="47">
        <f>SUM(L15:L17)</f>
        <v>834.4000000000001</v>
      </c>
      <c r="M18" s="47">
        <f t="shared" si="0"/>
        <v>834.4000000000001</v>
      </c>
      <c r="N18" s="47">
        <f t="shared" si="0"/>
        <v>25834.4</v>
      </c>
      <c r="O18" s="47">
        <f t="shared" si="0"/>
        <v>834.4000000000001</v>
      </c>
      <c r="P18" s="47">
        <f t="shared" si="0"/>
        <v>834.4000000000001</v>
      </c>
      <c r="Q18" s="47">
        <f t="shared" si="0"/>
        <v>834.4000000000001</v>
      </c>
      <c r="R18" s="47">
        <f t="shared" si="0"/>
        <v>834.4000000000001</v>
      </c>
      <c r="S18" s="47">
        <f t="shared" si="0"/>
        <v>834.4000000000001</v>
      </c>
      <c r="T18" s="47">
        <f t="shared" si="0"/>
        <v>834.4000000000001</v>
      </c>
      <c r="U18" s="47">
        <f t="shared" si="0"/>
        <v>834.4000000000001</v>
      </c>
      <c r="V18" s="47">
        <f t="shared" si="0"/>
        <v>834.4000000000001</v>
      </c>
      <c r="W18" s="47">
        <f t="shared" si="0"/>
        <v>834.4000000000001</v>
      </c>
      <c r="X18" s="47">
        <f t="shared" si="0"/>
        <v>834.4000000000001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24" ht="15.75" customHeight="1">
      <c r="A19" s="28"/>
      <c r="B19" s="44" t="s">
        <v>41</v>
      </c>
      <c r="C19" s="45"/>
      <c r="D19" s="44"/>
      <c r="E19" s="17"/>
      <c r="F19" s="44"/>
      <c r="G19" s="44"/>
      <c r="H19" s="44"/>
      <c r="I19" s="28"/>
      <c r="J19" s="46">
        <v>2650</v>
      </c>
      <c r="K19" s="49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ht="15">
      <c r="A20"/>
    </row>
    <row r="21" ht="15">
      <c r="A21" s="3" t="s">
        <v>34</v>
      </c>
    </row>
    <row r="22" ht="15">
      <c r="A22" s="3" t="s">
        <v>35</v>
      </c>
    </row>
    <row r="23" ht="15.75" thickBot="1"/>
    <row r="24" spans="3:6" ht="75">
      <c r="C24" s="36"/>
      <c r="D24" s="37" t="s">
        <v>49</v>
      </c>
      <c r="E24" s="37" t="s">
        <v>58</v>
      </c>
      <c r="F24" s="52" t="s">
        <v>56</v>
      </c>
    </row>
    <row r="25" spans="3:6" ht="43.5" customHeight="1">
      <c r="C25" s="39" t="s">
        <v>50</v>
      </c>
      <c r="D25" s="10" t="s">
        <v>52</v>
      </c>
      <c r="E25" s="50">
        <f>SUM(J15:J17)</f>
        <v>10834.4</v>
      </c>
      <c r="F25" s="53">
        <f>FPT!F30+J15</f>
        <v>26688</v>
      </c>
    </row>
    <row r="26" spans="3:6" ht="42" customHeight="1">
      <c r="C26" s="39" t="s">
        <v>51</v>
      </c>
      <c r="D26" s="10" t="s">
        <v>52</v>
      </c>
      <c r="E26" s="50">
        <f>SUM(K15:N17)</f>
        <v>28337.600000000006</v>
      </c>
      <c r="F26" s="53">
        <f>FPT!F31</f>
        <v>16819.050000000003</v>
      </c>
    </row>
    <row r="27" spans="3:6" ht="35.1" customHeight="1" thickBot="1">
      <c r="C27" s="40" t="s">
        <v>53</v>
      </c>
      <c r="D27" s="41" t="s">
        <v>29</v>
      </c>
      <c r="E27" s="51">
        <f>SUM(O15:X17)</f>
        <v>8343.999999999998</v>
      </c>
      <c r="F27" s="54">
        <f>FPT!F32</f>
        <v>33757.249999999985</v>
      </c>
    </row>
  </sheetData>
  <mergeCells count="21">
    <mergeCell ref="A1:X1"/>
    <mergeCell ref="A2:X2"/>
    <mergeCell ref="A4:X4"/>
    <mergeCell ref="A5:X5"/>
    <mergeCell ref="A6:X6"/>
    <mergeCell ref="A3:X3"/>
    <mergeCell ref="D15:D17"/>
    <mergeCell ref="A7:X7"/>
    <mergeCell ref="A8:X8"/>
    <mergeCell ref="A9:X9"/>
    <mergeCell ref="J11:X11"/>
    <mergeCell ref="J12:X12"/>
    <mergeCell ref="A12:A14"/>
    <mergeCell ref="B12:B14"/>
    <mergeCell ref="C12:C14"/>
    <mergeCell ref="D12:D14"/>
    <mergeCell ref="E12:E14"/>
    <mergeCell ref="F12:F14"/>
    <mergeCell ref="G12:H13"/>
    <mergeCell ref="I12:I13"/>
    <mergeCell ref="G11:H11"/>
  </mergeCells>
  <printOptions/>
  <pageMargins left="0.7" right="0.7" top="0.75" bottom="0.75" header="0.511805555555555" footer="0.511805555555555"/>
  <pageSetup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Lenkay</dc:creator>
  <cp:keywords/>
  <dc:description/>
  <cp:lastModifiedBy>Krisztián</cp:lastModifiedBy>
  <cp:lastPrinted>2016-06-29T05:34:23Z</cp:lastPrinted>
  <dcterms:created xsi:type="dcterms:W3CDTF">2016-04-07T07:54:04Z</dcterms:created>
  <dcterms:modified xsi:type="dcterms:W3CDTF">2022-11-08T12:37:32Z</dcterms:modified>
  <cp:category/>
  <cp:version/>
  <cp:contentType/>
  <cp:contentStatus/>
  <cp:revision>1</cp:revision>
</cp:coreProperties>
</file>